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سند ساخت بچ" sheetId="1" r:id="rId4"/>
    <sheet name="KPI بچ" sheetId="2" r:id="rId5"/>
    <sheet name="بهای تمام‌شده بچ" sheetId="3" r:id="rId6"/>
    <sheet name="ردیابی بچ" sheetId="4" r:id="rId7"/>
    <sheet name="جدول داده بچ‌ها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<sst xmlns="http://schemas.openxmlformats.org/spreadsheetml/2006/main" uniqueCount="122">
  <si>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سند ساخت و مصرف مواد یک بچ (فکر گستر)</t>
  </si>
  <si>
    <t>خانه‌های زرد ورودی‌اند؛ اعداد داخل الگو مثال فرضی‌اند. بقیه خانه‌ها با فرمول محاسبه می‌شوند.</t>
  </si>
  <si>
    <t>کد محصول</t>
  </si>
  <si>
    <t>FG-1001</t>
  </si>
  <si>
    <t>نام محصول</t>
  </si>
  <si>
    <t>محصول نمونه</t>
  </si>
  <si>
    <t>شماره بچ</t>
  </si>
  <si>
    <t>B-2026-0141</t>
  </si>
  <si>
    <t>تاریخ ساخت</t>
  </si>
  <si>
    <t>1405/07/30</t>
  </si>
  <si>
    <t>تاریخ انقضا</t>
  </si>
  <si>
    <t>1406/07/30</t>
  </si>
  <si>
    <t>اندازه بچ استاندارد (کیلوگرم)</t>
  </si>
  <si>
    <t>اندازه بچ واقعی (کیلوگرم)</t>
  </si>
  <si>
    <t>ضریب مقیاس (واقعی ÷ استاندارد)</t>
  </si>
  <si>
    <t>ردیف</t>
  </si>
  <si>
    <t>ماده</t>
  </si>
  <si>
    <t>شماره بچ ماده</t>
  </si>
  <si>
    <t>مقدار در بچ استاندارد (kg)</t>
  </si>
  <si>
    <t>مقدار لازم برای بچ واقعی (kg)</t>
  </si>
  <si>
    <t>مقدار مصرف واقعی (kg)</t>
  </si>
  <si>
    <t>انحراف (kg)</t>
  </si>
  <si>
    <t>انحراف (٪)</t>
  </si>
  <si>
    <t>ماده اولیه الف</t>
  </si>
  <si>
    <t>L-8801</t>
  </si>
  <si>
    <t>ماده اولیه ب</t>
  </si>
  <si>
    <t>L-7420</t>
  </si>
  <si>
    <t>افزودنی ج</t>
  </si>
  <si>
    <t>L-5530</t>
  </si>
  <si>
    <t>حلال یا آب فرایندی</t>
  </si>
  <si>
    <t>—</t>
  </si>
  <si>
    <t>جمع</t>
  </si>
  <si>
    <t>نتیجه بچ</t>
  </si>
  <si>
    <t>خروجی قابل‌قبول (kg)</t>
  </si>
  <si>
    <t>ضایعات (kg)</t>
  </si>
  <si>
    <t>بازده بچ (Yield) = خروجی قابل‌قبول ÷ ورودی برنامه‌ریزی‌شده</t>
  </si>
  <si>
    <t>ضایعات بچ = ضایعات ÷ ورودی واقعی</t>
  </si>
  <si>
    <t>شاخص‌های سطح بچ، با هدف و آستانه هشدار</t>
  </si>
  <si>
    <t>هدف و هشدار طبق مقاله مدیریت بچ است؛ بر اساس نوع محصول و استاندارد شرکت خودتان تغییر دهید. وضعیت با فرمول تعیین می‌شود.</t>
  </si>
  <si>
    <t>شاخص</t>
  </si>
  <si>
    <t>مقدار ورودی ۱</t>
  </si>
  <si>
    <t>مقدار ورودی ۲</t>
  </si>
  <si>
    <t>مقدار شاخص</t>
  </si>
  <si>
    <t>هدف</t>
  </si>
  <si>
    <t>هشدار</t>
  </si>
  <si>
    <t>وضعیت</t>
  </si>
  <si>
    <t>زمان چرخه بچ (ساعت): ورودی ۱ = ساعت زمان استاندارد، ورودی ۲ = ساعت واقعی</t>
  </si>
  <si>
    <t>≤ زمان استاندارد</t>
  </si>
  <si>
    <t>&gt; ۱٫۲ × استاندارد</t>
  </si>
  <si>
    <t>Yield بچ (٪): ورودی ۱ = خروجی قابل‌قبول، ورودی ۲ = ورودی برنامه‌ریزی‌شده</t>
  </si>
  <si>
    <t>&gt; 97%</t>
  </si>
  <si>
    <t>&lt; 95%</t>
  </si>
  <si>
    <t>ضایعات هر بچ (٪): ورودی ۱ = ضایعات، ورودی ۲ = ورودی</t>
  </si>
  <si>
    <t>&lt; 5%</t>
  </si>
  <si>
    <t>&gt; 7%</t>
  </si>
  <si>
    <t>نرخ توقف ناخواسته (٪): ورودی ۱ = ساعت توقف، ورودی ۲ = ساعت تولید برنامه‌ریزی‌شده</t>
  </si>
  <si>
    <t>&lt; 2%</t>
  </si>
  <si>
    <t>&gt; 4%</t>
  </si>
  <si>
    <t>نرخ انطباق QC (٪): ورودی ۱ = آزمون‌های پاس‌شده، ورودی ۲ = کل آزمون‌ها</t>
  </si>
  <si>
    <t>&gt; 95%</t>
  </si>
  <si>
    <t>&lt; 92%</t>
  </si>
  <si>
    <t>نرخ عدم‌انطباق بچ (٪): ورودی ۱ = بچ‌های مردود، ورودی ۲ = کل بچ‌ها</t>
  </si>
  <si>
    <t>&gt; 3%</t>
  </si>
  <si>
    <t>Lead Time QC (ساعت): ورودی ۱ = زمان تأیید QC، ورودی ۲ = زمان پایان تولید (ساعت)</t>
  </si>
  <si>
    <t>&lt; 12 ساعت</t>
  </si>
  <si>
    <t>&gt; 18 ساعت</t>
  </si>
  <si>
    <t>بهای تمام‌شده یک بچ و هر کیلوگرم خروجی</t>
  </si>
  <si>
    <t>مقدار مصرف واقعی از «سند ساخت بچ» خوانده می‌شود؛ قیمت‌ها و نرخ‌ها را وارد کنید.</t>
  </si>
  <si>
    <t>قیمت هر کیلوگرم (ریال)</t>
  </si>
  <si>
    <t>مبلغ (ریال)</t>
  </si>
  <si>
    <t>جمع مواد</t>
  </si>
  <si>
    <t>ساعت کار نفر برای بچ</t>
  </si>
  <si>
    <t>دستمزد مستقیم (ساعت × نرخ)</t>
  </si>
  <si>
    <t>ساعت کار ماشین برای بچ</t>
  </si>
  <si>
    <t>سربار تخصیص‌یافته (ساعت ماشین × نرخ)</t>
  </si>
  <si>
    <t>بهای تمام‌شده کل بچ (ریال)</t>
  </si>
  <si>
    <t>بهای هر کیلوگرم خروجی قابل‌قبول (ریال)</t>
  </si>
  <si>
    <t>بهای استاندارد هر کیلوگرم (ریال)</t>
  </si>
  <si>
    <t>انحراف از استاندارد (ریال برای هر کیلوگرم)</t>
  </si>
  <si>
    <t>سهم ضایعات از هزینه مواد (تقریبی، ریال)</t>
  </si>
  <si>
    <t>ردیابی رو به عقب و رو به جلو</t>
  </si>
  <si>
    <t>برای هر بچ محصول مشخص کنید از کدام بچ مواد ساخته شده و به کدام مشتری رسیده است.</t>
  </si>
  <si>
    <t>شماره بچ محصول</t>
  </si>
  <si>
    <t>تأمین‌کننده</t>
  </si>
  <si>
    <t>تاریخ رسید</t>
  </si>
  <si>
    <t>مقدار مصرفی (kg)</t>
  </si>
  <si>
    <t>بچ مشتری / سند حواله</t>
  </si>
  <si>
    <t>مشتری</t>
  </si>
  <si>
    <t>تأمین‌کننده ۱</t>
  </si>
  <si>
    <t>1405/07/10</t>
  </si>
  <si>
    <t>H-9021</t>
  </si>
  <si>
    <t>مشتری ۱</t>
  </si>
  <si>
    <t>تأمین‌کننده ۲</t>
  </si>
  <si>
    <t>1405/07/14</t>
  </si>
  <si>
    <t>تأمین‌کننده ۳</t>
  </si>
  <si>
    <t>1405/06/28</t>
  </si>
  <si>
    <t>H-9024</t>
  </si>
  <si>
    <t>مشتری ۲</t>
  </si>
  <si>
    <t>جدول داده سطح بچ برای گزارش و تحلیل</t>
  </si>
  <si>
    <t>هر بچ یک ردیف است. ستون‌های بازده و ضایعات با فرمول محاسبه می‌شوند. بعد از چند بچ می‌توانید با فیلتر یا جدول محوری تحلیل کنید.</t>
  </si>
  <si>
    <t>محصول</t>
  </si>
  <si>
    <t>خط</t>
  </si>
  <si>
    <t>شیفت</t>
  </si>
  <si>
    <t>زمان شروع</t>
  </si>
  <si>
    <t>زمان پایان</t>
  </si>
  <si>
    <t>ورودی (kg)</t>
  </si>
  <si>
    <t>نتیجه QC</t>
  </si>
  <si>
    <t>بازده</t>
  </si>
  <si>
    <t>ضایعات (٪)</t>
  </si>
  <si>
    <t>B-2026-0139</t>
  </si>
  <si>
    <t>خط ۱</t>
  </si>
  <si>
    <t>صبح</t>
  </si>
  <si>
    <t>2026-10-18 06:00</t>
  </si>
  <si>
    <t>2026-10-18 10:30</t>
  </si>
  <si>
    <t>تأیید</t>
  </si>
  <si>
    <t>B-2026-0140</t>
  </si>
  <si>
    <t>عصر</t>
  </si>
  <si>
    <t>2026-10-18 14:00</t>
  </si>
  <si>
    <t>2026-10-18 19:10</t>
  </si>
  <si>
    <t>خط ۲</t>
  </si>
  <si>
    <t>2026-10-19 06:00</t>
  </si>
  <si>
    <t>2026-10-19 10:36</t>
  </si>
</sst>
</file>

<file path=xl/styles.xml><?xml version="1.0" encoding="utf-8"?>
<styleSheet xmlns="http://schemas.openxmlformats.org/spreadsheetml/2006/main" xml:space="preserve">
  <numFmts count="3">
    <numFmt numFmtId="164" formatCode="0.0%"/>
    <numFmt numFmtId="165" formatCode="#,##0.0"/>
    <numFmt numFmtId="166" formatCode="0.0"/>
  </numFmts>
  <fonts count="5">
    <font>
      <b val="0"/>
      <i val="0"/>
      <strike val="0"/>
      <u val="none"/>
      <sz val="11"/>
      <color rgb="FF000000"/>
      <name val="Tahoma"/>
    </font>
    <font>
      <b val="1"/>
      <i val="0"/>
      <strike val="0"/>
      <u val="none"/>
      <sz val="11"/>
      <color rgb="FF000000"/>
      <name val="Tahoma"/>
    </font>
    <font>
      <b val="1"/>
      <i val="0"/>
      <strike val="0"/>
      <u val="none"/>
      <sz val="14"/>
      <color rgb="FF000000"/>
      <name val="Tahoma"/>
    </font>
    <font>
      <b val="0"/>
      <i val="1"/>
      <strike val="0"/>
      <u val="none"/>
      <sz val="11"/>
      <color rgb="FF5D5F94"/>
      <name val="Tahoma"/>
    </font>
    <font>
      <b val="1"/>
      <i val="0"/>
      <strike val="0"/>
      <u val="none"/>
      <sz val="11"/>
      <color rgb="FFFFFFFF"/>
      <name val="Tahoma"/>
    </font>
  </fonts>
  <fills count="4">
    <fill>
      <patternFill patternType="none"/>
    </fill>
    <fill>
      <patternFill patternType="gray125"/>
    </fill>
    <fill>
      <patternFill patternType="solid">
        <fgColor rgb="FFFFF8DC"/>
        <bgColor rgb="FF000000"/>
      </patternFill>
    </fill>
    <fill>
      <patternFill patternType="solid">
        <fgColor rgb="FF34368F"/>
        <bgColor rgb="FF000000"/>
      </patternFill>
    </fill>
  </fills>
  <borders count="2">
    <border>
      <left/>
      <right/>
      <top/>
      <bottom/>
      <diagonal/>
    </border>
    <border>
      <left style="thin">
        <color rgb="FFCFE3C9"/>
      </left>
      <right style="thin">
        <color rgb="FFCFE3C9"/>
      </right>
      <top style="thin">
        <color rgb="FFCFE3C9"/>
      </top>
      <bottom style="thin">
        <color rgb="FFCFE3C9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/>
    <xf xfId="0" fontId="1" numFmtId="0" fillId="0" borderId="1" applyFont="1" applyNumberFormat="0" applyFill="0" applyBorder="1" applyAlignment="0"/>
    <xf xfId="0" fontId="4" numFmtId="0" fillId="3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0"/>
    <xf xfId="0" fontId="1" numFmtId="164" fillId="0" borderId="1" applyFont="1" applyNumberFormat="1" applyFill="0" applyBorder="1" applyAlignment="0"/>
    <xf xfId="0" fontId="0" numFmtId="165" fillId="2" borderId="1" applyFont="0" applyNumberFormat="1" applyFill="1" applyBorder="1" applyAlignment="0"/>
    <xf xfId="0" fontId="1" numFmtId="165" fillId="0" borderId="1" applyFont="1" applyNumberFormat="1" applyFill="0" applyBorder="1" applyAlignment="0"/>
    <xf xfId="0" fontId="0" numFmtId="165" fillId="0" borderId="1" applyFont="0" applyNumberFormat="1" applyFill="0" applyBorder="1" applyAlignment="0"/>
    <xf xfId="0" fontId="0" numFmtId="166" fillId="0" borderId="1" applyFont="0" applyNumberFormat="1" applyFill="0" applyBorder="1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0" numFmtId="3" fillId="0" borderId="1" applyFont="0" applyNumberFormat="1" applyFill="0" applyBorder="1" applyAlignment="0"/>
    <xf xfId="0" fontId="0" numFmtId="3" fillId="0" borderId="0" applyFont="0" applyNumberFormat="1" applyFill="0" applyBorder="0" applyAlignment="0"/>
    <xf xfId="0" fontId="0" numFmtId="3" fillId="2" borderId="1" applyFont="0" applyNumberFormat="1" applyFill="1" applyBorder="1" applyAlignment="0"/>
    <xf xfId="0" fontId="1" numFmtId="3" fillId="0" borderId="1" applyFont="1" applyNumberFormat="1" applyFill="0" applyBorder="1" applyAlignment="0"/>
    <xf xfId="0" fontId="1" numFmtId="3" fillId="2" borderId="1" applyFont="1" applyNumberFormat="1" applyFill="1" applyBorder="1" applyAlignment="0"/>
  </cellXfs>
  <cellStyles count="1">
    <cellStyle name="Normal" xfId="0" builtinId="0"/>
  </cellStyles>
  <dxfs count="3">
    <dxf>
      <fill>
        <patternFill patternType="solid">
          <bgColor rgb="FFF8D7DA"/>
        </patternFill>
      </fill>
      <border/>
    </dxf>
    <dxf>
      <fill>
        <patternFill patternType="solid">
          <bgColor rgb="FFFFF3CD"/>
        </patternFill>
      </fill>
      <border/>
    </dxf>
    <dxf>
      <fill>
        <patternFill patternType="solid">
          <bgColor rgb="FFD4EDDA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4"/>
  <sheetViews>
    <sheetView tabSelected="1" workbookViewId="0" showGridLines="true" showRowColHeaders="1" rightToLeft="true">
      <selection activeCell="A21" sqref="A21:B24"/>
    </sheetView>
  </sheetViews>
  <sheetFormatPr defaultRowHeight="14.4" outlineLevelRow="0" outlineLevelCol="0"/>
  <cols>
    <col min="1" max="1" width="52" customWidth="true" style="0"/>
    <col min="2" max="2" width="24" customWidth="true" style="0"/>
    <col min="3" max="3" width="18" customWidth="true" style="0"/>
    <col min="4" max="4" width="20" customWidth="true" style="0"/>
    <col min="5" max="5" width="24" customWidth="true" style="0"/>
    <col min="6" max="6" width="22" customWidth="true" style="0"/>
    <col min="7" max="7" width="14" customWidth="true" style="0"/>
    <col min="8" max="8" width="14" customWidth="true" style="0"/>
  </cols>
  <sheetData>
    <row r="1" spans="1:8">
      <c r="A1" s="2" t="s">
        <v>0</v>
      </c>
    </row>
    <row r="2" spans="1:8">
      <c r="A2" s="3" t="s">
        <v>1</v>
      </c>
    </row>
    <row r="3" spans="1:8">
      <c r="A3" s="4" t="s">
        <v>2</v>
      </c>
      <c r="B3" s="5" t="s">
        <v>3</v>
      </c>
    </row>
    <row r="4" spans="1:8">
      <c r="A4" s="4" t="s">
        <v>4</v>
      </c>
      <c r="B4" s="5" t="s">
        <v>5</v>
      </c>
    </row>
    <row r="5" spans="1:8">
      <c r="A5" s="4" t="s">
        <v>6</v>
      </c>
      <c r="B5" s="5" t="s">
        <v>7</v>
      </c>
    </row>
    <row r="6" spans="1:8">
      <c r="A6" s="4" t="s">
        <v>8</v>
      </c>
      <c r="B6" s="5" t="s">
        <v>9</v>
      </c>
    </row>
    <row r="7" spans="1:8">
      <c r="A7" s="4" t="s">
        <v>10</v>
      </c>
      <c r="B7" s="5" t="s">
        <v>11</v>
      </c>
    </row>
    <row r="8" spans="1:8">
      <c r="A8" s="4" t="s">
        <v>12</v>
      </c>
      <c r="B8" s="5">
        <v>1000</v>
      </c>
    </row>
    <row r="9" spans="1:8">
      <c r="A9" s="4" t="s">
        <v>13</v>
      </c>
      <c r="B9" s="5">
        <v>1200</v>
      </c>
    </row>
    <row r="10" spans="1:8">
      <c r="A10" s="4" t="s">
        <v>14</v>
      </c>
      <c r="B10" s="6">
        <f>IF(B8&gt;0,B9/B8,0)</f>
        <v>1.2</v>
      </c>
    </row>
    <row r="12" spans="1:8" customHeight="1" ht="36">
      <c r="A12" s="7" t="s">
        <v>15</v>
      </c>
      <c r="B12" s="7" t="s">
        <v>16</v>
      </c>
      <c r="C12" s="7" t="s">
        <v>17</v>
      </c>
      <c r="D12" s="7" t="s">
        <v>18</v>
      </c>
      <c r="E12" s="7" t="s">
        <v>19</v>
      </c>
      <c r="F12" s="7" t="s">
        <v>20</v>
      </c>
      <c r="G12" s="7" t="s">
        <v>21</v>
      </c>
      <c r="H12" s="7" t="s">
        <v>22</v>
      </c>
    </row>
    <row r="13" spans="1:8">
      <c r="A13" s="4">
        <v>1</v>
      </c>
      <c r="B13" s="5" t="s">
        <v>23</v>
      </c>
      <c r="C13" s="5" t="s">
        <v>24</v>
      </c>
      <c r="D13" s="10">
        <v>600</v>
      </c>
      <c r="E13" s="12">
        <f>D13*$B$10</f>
        <v>720</v>
      </c>
      <c r="F13" s="10">
        <v>725</v>
      </c>
      <c r="G13" s="12">
        <f>F13-E13</f>
        <v>5</v>
      </c>
      <c r="H13" s="8">
        <f>IF(E13&gt;0,G13/E13,0)</f>
        <v>0.0069444444444444</v>
      </c>
    </row>
    <row r="14" spans="1:8">
      <c r="A14" s="4">
        <v>2</v>
      </c>
      <c r="B14" s="5" t="s">
        <v>25</v>
      </c>
      <c r="C14" s="5" t="s">
        <v>26</v>
      </c>
      <c r="D14" s="10">
        <v>250</v>
      </c>
      <c r="E14" s="12">
        <f>D14*$B$10</f>
        <v>300</v>
      </c>
      <c r="F14" s="10">
        <v>301</v>
      </c>
      <c r="G14" s="12">
        <f>F14-E14</f>
        <v>1</v>
      </c>
      <c r="H14" s="8">
        <f>IF(E14&gt;0,G14/E14,0)</f>
        <v>0.0033333333333333</v>
      </c>
    </row>
    <row r="15" spans="1:8">
      <c r="A15" s="4">
        <v>3</v>
      </c>
      <c r="B15" s="5" t="s">
        <v>27</v>
      </c>
      <c r="C15" s="5" t="s">
        <v>28</v>
      </c>
      <c r="D15" s="10">
        <v>40</v>
      </c>
      <c r="E15" s="12">
        <f>D15*$B$10</f>
        <v>48</v>
      </c>
      <c r="F15" s="10">
        <v>47</v>
      </c>
      <c r="G15" s="12">
        <f>F15-E15</f>
        <v>-1</v>
      </c>
      <c r="H15" s="8">
        <f>IF(E15&gt;0,G15/E15,0)</f>
        <v>-0.020833333333333</v>
      </c>
    </row>
    <row r="16" spans="1:8">
      <c r="A16" s="4">
        <v>4</v>
      </c>
      <c r="B16" s="5" t="s">
        <v>29</v>
      </c>
      <c r="C16" s="5" t="s">
        <v>30</v>
      </c>
      <c r="D16" s="10">
        <v>100</v>
      </c>
      <c r="E16" s="12">
        <f>D16*$B$10</f>
        <v>120</v>
      </c>
      <c r="F16" s="10">
        <v>118</v>
      </c>
      <c r="G16" s="12">
        <f>F16-E16</f>
        <v>-2</v>
      </c>
      <c r="H16" s="8">
        <f>IF(E16&gt;0,G16/E16,0)</f>
        <v>-0.016666666666667</v>
      </c>
    </row>
    <row r="17" spans="1:8">
      <c r="A17" s="4">
        <v>5</v>
      </c>
      <c r="B17" s="5"/>
      <c r="C17" s="5"/>
      <c r="D17" s="10"/>
      <c r="E17" s="12">
        <f>D17*$B$10</f>
        <v>0</v>
      </c>
      <c r="F17" s="10"/>
      <c r="G17" s="12">
        <f>F17-E17</f>
        <v>0</v>
      </c>
      <c r="H17" s="8">
        <f>IF(E17&gt;0,G17/E17,0)</f>
        <v>0</v>
      </c>
    </row>
    <row r="18" spans="1:8">
      <c r="A18" s="6"/>
      <c r="B18" s="6" t="s">
        <v>31</v>
      </c>
      <c r="C18" s="6"/>
      <c r="D18" s="11">
        <f>SUM(D13:D17)</f>
        <v>990</v>
      </c>
      <c r="E18" s="11">
        <f>SUM(E13:E17)</f>
        <v>1188</v>
      </c>
      <c r="F18" s="11">
        <f>SUM(F13:F17)</f>
        <v>1191</v>
      </c>
      <c r="G18" s="11">
        <f>SUM(G13:G17)</f>
        <v>3</v>
      </c>
      <c r="H18" s="9">
        <f>IF(E18&gt;0,G18/E18,0)</f>
        <v>0.0025252525252525</v>
      </c>
    </row>
    <row r="20" spans="1:8">
      <c r="A20" s="1" t="s">
        <v>32</v>
      </c>
    </row>
    <row r="21" spans="1:8">
      <c r="A21" s="4" t="s">
        <v>33</v>
      </c>
      <c r="B21" s="5">
        <v>1150</v>
      </c>
    </row>
    <row r="22" spans="1:8">
      <c r="A22" s="4" t="s">
        <v>34</v>
      </c>
      <c r="B22" s="5">
        <v>38</v>
      </c>
    </row>
    <row r="23" spans="1:8">
      <c r="A23" s="4" t="s">
        <v>35</v>
      </c>
      <c r="B23" s="8">
        <f>IF(E18&gt;0,B21/E18,0)</f>
        <v>0.96801346801347</v>
      </c>
    </row>
    <row r="24" spans="1:8">
      <c r="A24" s="4" t="s">
        <v>36</v>
      </c>
      <c r="B24" s="8">
        <f>IF(F18&gt;0,B22/F18,0)</f>
        <v>0.031905961376994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0" workbookViewId="0" showGridLines="true" showRowColHeaders="1" rightToLeft="true">
      <selection activeCell="G5" sqref="G5:G11"/>
    </sheetView>
  </sheetViews>
  <sheetFormatPr defaultRowHeight="14.4" outlineLevelRow="0" outlineLevelCol="0"/>
  <cols>
    <col min="1" max="1" width="62" customWidth="true" style="0"/>
    <col min="2" max="2" width="18" customWidth="true" style="0"/>
    <col min="3" max="3" width="18" customWidth="true" style="0"/>
    <col min="4" max="4" width="16" customWidth="true" style="0"/>
    <col min="5" max="5" width="18" customWidth="true" style="0"/>
    <col min="6" max="6" width="18" customWidth="true" style="0"/>
    <col min="7" max="7" width="14" customWidth="true" style="0"/>
  </cols>
  <sheetData>
    <row r="1" spans="1:7">
      <c r="A1" s="2" t="s">
        <v>37</v>
      </c>
    </row>
    <row r="2" spans="1:7">
      <c r="A2" s="3" t="s">
        <v>38</v>
      </c>
    </row>
    <row r="4" spans="1:7">
      <c r="A4" s="7" t="s">
        <v>39</v>
      </c>
      <c r="B4" s="7" t="s">
        <v>40</v>
      </c>
      <c r="C4" s="7" t="s">
        <v>41</v>
      </c>
      <c r="D4" s="7" t="s">
        <v>42</v>
      </c>
      <c r="E4" s="7" t="s">
        <v>43</v>
      </c>
      <c r="F4" s="7" t="s">
        <v>44</v>
      </c>
      <c r="G4" s="7" t="s">
        <v>45</v>
      </c>
    </row>
    <row r="5" spans="1:7">
      <c r="A5" s="14" t="s">
        <v>46</v>
      </c>
      <c r="B5" s="5">
        <v>4</v>
      </c>
      <c r="C5" s="5">
        <v>4.6</v>
      </c>
      <c r="D5" s="13">
        <f>C5</f>
        <v>4.6</v>
      </c>
      <c r="E5" s="4" t="s">
        <v>47</v>
      </c>
      <c r="F5" s="4" t="s">
        <v>48</v>
      </c>
      <c r="G5" s="6" t="str">
        <f>IF(C5&lt;=B5,"مطلوب",IF(C5&gt;1.2*B5,"هشدار","قابل‌قبول"))</f>
        <v>قابل‌قبول</v>
      </c>
    </row>
    <row r="6" spans="1:7">
      <c r="A6" s="14" t="s">
        <v>49</v>
      </c>
      <c r="B6" s="4">
        <f>'سند ساخت بچ'!B21</f>
        <v>1150</v>
      </c>
      <c r="C6" s="4">
        <f>'سند ساخت بچ'!E18</f>
        <v>1188</v>
      </c>
      <c r="D6" s="8">
        <f>IF(C6&gt;0,B6/C6,0)</f>
        <v>0.96801346801347</v>
      </c>
      <c r="E6" s="4" t="s">
        <v>50</v>
      </c>
      <c r="F6" s="4" t="s">
        <v>51</v>
      </c>
      <c r="G6" s="6" t="str">
        <f>IF(D6&gt;0.97,"مطلوب",IF(D6&lt;0.95,"هشدار","قابل‌قبول"))</f>
        <v>قابل‌قبول</v>
      </c>
    </row>
    <row r="7" spans="1:7">
      <c r="A7" s="14" t="s">
        <v>52</v>
      </c>
      <c r="B7" s="4">
        <f>'سند ساخت بچ'!B22</f>
        <v>38</v>
      </c>
      <c r="C7" s="4">
        <f>'سند ساخت بچ'!F18</f>
        <v>1191</v>
      </c>
      <c r="D7" s="8">
        <f>IF(C7&gt;0,B7/C7,0)</f>
        <v>0.031905961376994</v>
      </c>
      <c r="E7" s="4" t="s">
        <v>53</v>
      </c>
      <c r="F7" s="4" t="s">
        <v>54</v>
      </c>
      <c r="G7" s="6" t="str">
        <f>IF(D7&lt;0.05,"مطلوب",IF(D7&gt;0.07,"هشدار","قابل‌قبول"))</f>
        <v>مطلوب</v>
      </c>
    </row>
    <row r="8" spans="1:7">
      <c r="A8" s="14" t="s">
        <v>55</v>
      </c>
      <c r="B8" s="5">
        <v>6</v>
      </c>
      <c r="C8" s="5">
        <v>400</v>
      </c>
      <c r="D8" s="8">
        <f>IF(C8&gt;0,B8/C8,0)</f>
        <v>0.015</v>
      </c>
      <c r="E8" s="4" t="s">
        <v>56</v>
      </c>
      <c r="F8" s="4" t="s">
        <v>57</v>
      </c>
      <c r="G8" s="6" t="str">
        <f>IF(D8&lt;0.02,"مطلوب",IF(D8&gt;0.04,"هشدار","قابل‌قبول"))</f>
        <v>مطلوب</v>
      </c>
    </row>
    <row r="9" spans="1:7">
      <c r="A9" s="14" t="s">
        <v>58</v>
      </c>
      <c r="B9" s="5">
        <v>192</v>
      </c>
      <c r="C9" s="5">
        <v>200</v>
      </c>
      <c r="D9" s="8">
        <f>IF(C9&gt;0,B9/C9,0)</f>
        <v>0.96</v>
      </c>
      <c r="E9" s="4" t="s">
        <v>59</v>
      </c>
      <c r="F9" s="4" t="s">
        <v>60</v>
      </c>
      <c r="G9" s="6" t="str">
        <f>IF(D9&gt;0.95,"مطلوب",IF(D9&lt;0.92,"هشدار","قابل‌قبول"))</f>
        <v>مطلوب</v>
      </c>
    </row>
    <row r="10" spans="1:7">
      <c r="A10" s="14" t="s">
        <v>61</v>
      </c>
      <c r="B10" s="5">
        <v>1</v>
      </c>
      <c r="C10" s="5">
        <v>60</v>
      </c>
      <c r="D10" s="8">
        <f>IF(C10&gt;0,B10/C10,0)</f>
        <v>0.016666666666667</v>
      </c>
      <c r="E10" s="4" t="s">
        <v>56</v>
      </c>
      <c r="F10" s="4" t="s">
        <v>62</v>
      </c>
      <c r="G10" s="6" t="str">
        <f>IF(D10&lt;0.02,"مطلوب",IF(D10&gt;0.03,"هشدار","قابل‌قبول"))</f>
        <v>مطلوب</v>
      </c>
    </row>
    <row r="11" spans="1:7">
      <c r="A11" s="14" t="s">
        <v>63</v>
      </c>
      <c r="B11" s="5">
        <v>22</v>
      </c>
      <c r="C11" s="5">
        <v>10</v>
      </c>
      <c r="D11" s="13">
        <f>B11-C11</f>
        <v>12</v>
      </c>
      <c r="E11" s="4" t="s">
        <v>64</v>
      </c>
      <c r="F11" s="4" t="s">
        <v>65</v>
      </c>
      <c r="G11" s="6" t="str">
        <f>IF(D11&lt;12,"مطلوب",IF(D11&gt;18,"هشدار","قابل‌قبول"))</f>
        <v>قابل‌قبول</v>
      </c>
    </row>
  </sheetData>
  <mergeCells>
    <mergeCell ref="A1:G1"/>
    <mergeCell ref="A2:G2"/>
  </mergeCells>
  <conditionalFormatting sqref="G5:G11">
    <cfRule type="cellIs" dxfId="0" priority="1" operator="equal">
      <formula>"هشدار"</formula>
    </cfRule>
    <cfRule type="cellIs" dxfId="1" priority="2" operator="equal">
      <formula>"قابل‌قبول"</formula>
    </cfRule>
    <cfRule type="cellIs" dxfId="2" priority="3" operator="equal">
      <formula>"مطلوب"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0" workbookViewId="0" showGridLines="true" showRowColHeaders="1" rightToLeft="true">
      <selection activeCell="B5" sqref="B5:D19"/>
    </sheetView>
  </sheetViews>
  <sheetFormatPr defaultRowHeight="14.4" outlineLevelRow="0" outlineLevelCol="0"/>
  <cols>
    <col min="1" max="1" width="44" customWidth="true" style="0"/>
    <col min="2" max="2" width="24" customWidth="true" style="0"/>
    <col min="3" max="3" width="24" customWidth="true" style="0"/>
    <col min="4" max="4" width="22" customWidth="true" style="0"/>
    <col min="5" max="5" width="36" customWidth="true" style="0"/>
  </cols>
  <sheetData>
    <row r="1" spans="1:5">
      <c r="A1" s="2" t="s">
        <v>66</v>
      </c>
    </row>
    <row r="2" spans="1:5">
      <c r="A2" s="3" t="s">
        <v>67</v>
      </c>
    </row>
    <row r="4" spans="1:5">
      <c r="A4" s="7" t="s">
        <v>16</v>
      </c>
      <c r="B4" s="7" t="s">
        <v>20</v>
      </c>
      <c r="C4" s="7" t="s">
        <v>68</v>
      </c>
      <c r="D4" s="7" t="s">
        <v>69</v>
      </c>
    </row>
    <row r="5" spans="1:5">
      <c r="A5" s="4" t="str">
        <f>'سند ساخت بچ'!B13</f>
        <v>ماده اولیه الف</v>
      </c>
      <c r="B5" s="15">
        <f>'سند ساخت بچ'!F13</f>
        <v>725</v>
      </c>
      <c r="C5" s="17">
        <v>185000</v>
      </c>
      <c r="D5" s="15">
        <f>B5*C5</f>
        <v>134125000</v>
      </c>
    </row>
    <row r="6" spans="1:5">
      <c r="A6" s="4" t="str">
        <f>'سند ساخت بچ'!B14</f>
        <v>ماده اولیه ب</v>
      </c>
      <c r="B6" s="15">
        <f>'سند ساخت بچ'!F14</f>
        <v>301</v>
      </c>
      <c r="C6" s="17">
        <v>240000</v>
      </c>
      <c r="D6" s="15">
        <f>B6*C6</f>
        <v>72240000</v>
      </c>
    </row>
    <row r="7" spans="1:5">
      <c r="A7" s="4" t="str">
        <f>'سند ساخت بچ'!B15</f>
        <v>افزودنی ج</v>
      </c>
      <c r="B7" s="15">
        <f>'سند ساخت بچ'!F15</f>
        <v>47</v>
      </c>
      <c r="C7" s="17">
        <v>910000</v>
      </c>
      <c r="D7" s="15">
        <f>B7*C7</f>
        <v>42770000</v>
      </c>
    </row>
    <row r="8" spans="1:5">
      <c r="A8" s="4" t="str">
        <f>'سند ساخت بچ'!B16</f>
        <v>حلال یا آب فرایندی</v>
      </c>
      <c r="B8" s="15">
        <f>'سند ساخت بچ'!F16</f>
        <v>118</v>
      </c>
      <c r="C8" s="17">
        <v>12000</v>
      </c>
      <c r="D8" s="15">
        <f>B8*C8</f>
        <v>1416000</v>
      </c>
    </row>
    <row r="9" spans="1:5">
      <c r="A9" s="4">
        <f>'سند ساخت بچ'!B17</f>
        <v/>
      </c>
      <c r="B9" s="15">
        <f>'سند ساخت بچ'!F17</f>
        <v/>
      </c>
      <c r="C9" s="17">
        <v>0</v>
      </c>
      <c r="D9" s="15">
        <f>B9*C9</f>
        <v>0</v>
      </c>
    </row>
    <row r="10" spans="1:5">
      <c r="A10" s="4"/>
      <c r="B10" s="15"/>
      <c r="C10" s="18" t="s">
        <v>70</v>
      </c>
      <c r="D10" s="18">
        <f>SUM(D5:D9)</f>
        <v>250551000</v>
      </c>
    </row>
    <row r="11" spans="1:5">
      <c r="B11" s="16"/>
      <c r="C11" s="16"/>
      <c r="D11" s="16"/>
    </row>
    <row r="12" spans="1:5">
      <c r="A12" s="4" t="s">
        <v>71</v>
      </c>
      <c r="B12" s="17">
        <v>48</v>
      </c>
      <c r="C12" s="17">
        <v>900000</v>
      </c>
      <c r="D12" s="15">
        <f>B12*C12</f>
        <v>43200000</v>
      </c>
      <c r="E12" t="s">
        <v>72</v>
      </c>
    </row>
    <row r="13" spans="1:5">
      <c r="A13" s="4" t="s">
        <v>73</v>
      </c>
      <c r="B13" s="17">
        <v>14</v>
      </c>
      <c r="C13" s="17">
        <v>2200000</v>
      </c>
      <c r="D13" s="15">
        <f>B13*C13</f>
        <v>30800000</v>
      </c>
      <c r="E13" t="s">
        <v>74</v>
      </c>
    </row>
    <row r="14" spans="1:5">
      <c r="B14" s="16"/>
      <c r="C14" s="16"/>
      <c r="D14" s="16"/>
    </row>
    <row r="15" spans="1:5">
      <c r="A15" s="6" t="s">
        <v>75</v>
      </c>
      <c r="B15" s="18"/>
      <c r="C15" s="18"/>
      <c r="D15" s="18">
        <f>D10+D12+D13</f>
        <v>324551000</v>
      </c>
    </row>
    <row r="16" spans="1:5">
      <c r="A16" s="6" t="s">
        <v>76</v>
      </c>
      <c r="B16" s="18"/>
      <c r="C16" s="18"/>
      <c r="D16" s="18">
        <f>IF('سند ساخت بچ'!B21&gt;0,D15/'سند ساخت بچ'!B21,0)</f>
        <v>282218.26086957</v>
      </c>
    </row>
    <row r="17" spans="1:5">
      <c r="A17" s="6" t="s">
        <v>77</v>
      </c>
      <c r="B17" s="18"/>
      <c r="C17" s="18"/>
      <c r="D17" s="19">
        <v>290000</v>
      </c>
    </row>
    <row r="18" spans="1:5">
      <c r="A18" s="6" t="s">
        <v>78</v>
      </c>
      <c r="B18" s="18"/>
      <c r="C18" s="18"/>
      <c r="D18" s="18">
        <f>D16-D17</f>
        <v>-7781.7391304348</v>
      </c>
    </row>
    <row r="19" spans="1:5">
      <c r="A19" s="6" t="s">
        <v>79</v>
      </c>
      <c r="B19" s="18"/>
      <c r="C19" s="18"/>
      <c r="D19" s="18">
        <f>IF('سند ساخت بچ'!F18&gt;0,D10*'سند ساخت بچ'!B22/'سند ساخت بچ'!F18,0)</f>
        <v>7994070.5289673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"/>
  <sheetViews>
    <sheetView tabSelected="0" workbookViewId="0" showGridLines="true" showRowColHeaders="1" rightToLeft="true">
      <selection activeCell="A4" sqref="A4:H14"/>
    </sheetView>
  </sheetViews>
  <sheetFormatPr defaultRowHeight="14.4" outlineLevelRow="0" outlineLevelCol="0"/>
  <cols>
    <col min="1" max="1" width="18" customWidth="true" style="0"/>
    <col min="2" max="2" width="20" customWidth="true" style="0"/>
    <col min="3" max="3" width="16" customWidth="true" style="0"/>
    <col min="4" max="4" width="18" customWidth="true" style="0"/>
    <col min="5" max="5" width="14" customWidth="true" style="0"/>
    <col min="6" max="6" width="16" customWidth="true" style="0"/>
    <col min="7" max="7" width="22" customWidth="true" style="0"/>
    <col min="8" max="8" width="14" customWidth="true" style="0"/>
  </cols>
  <sheetData>
    <row r="1" spans="1:8">
      <c r="A1" s="2" t="s">
        <v>80</v>
      </c>
    </row>
    <row r="2" spans="1:8">
      <c r="A2" s="3" t="s">
        <v>81</v>
      </c>
    </row>
    <row r="4" spans="1:8">
      <c r="A4" s="7" t="s">
        <v>82</v>
      </c>
      <c r="B4" s="7" t="s">
        <v>16</v>
      </c>
      <c r="C4" s="7" t="s">
        <v>17</v>
      </c>
      <c r="D4" s="7" t="s">
        <v>83</v>
      </c>
      <c r="E4" s="7" t="s">
        <v>84</v>
      </c>
      <c r="F4" s="7" t="s">
        <v>85</v>
      </c>
      <c r="G4" s="7" t="s">
        <v>86</v>
      </c>
      <c r="H4" s="7" t="s">
        <v>87</v>
      </c>
    </row>
    <row r="5" spans="1:8">
      <c r="A5" s="5" t="s">
        <v>7</v>
      </c>
      <c r="B5" s="5" t="s">
        <v>23</v>
      </c>
      <c r="C5" s="5" t="s">
        <v>24</v>
      </c>
      <c r="D5" s="5" t="s">
        <v>88</v>
      </c>
      <c r="E5" s="5" t="s">
        <v>89</v>
      </c>
      <c r="F5" s="5">
        <v>725</v>
      </c>
      <c r="G5" s="5" t="s">
        <v>90</v>
      </c>
      <c r="H5" s="5" t="s">
        <v>91</v>
      </c>
    </row>
    <row r="6" spans="1:8">
      <c r="A6" s="5" t="s">
        <v>7</v>
      </c>
      <c r="B6" s="5" t="s">
        <v>25</v>
      </c>
      <c r="C6" s="5" t="s">
        <v>26</v>
      </c>
      <c r="D6" s="5" t="s">
        <v>92</v>
      </c>
      <c r="E6" s="5" t="s">
        <v>93</v>
      </c>
      <c r="F6" s="5">
        <v>301</v>
      </c>
      <c r="G6" s="5" t="s">
        <v>90</v>
      </c>
      <c r="H6" s="5" t="s">
        <v>91</v>
      </c>
    </row>
    <row r="7" spans="1:8">
      <c r="A7" s="5" t="s">
        <v>7</v>
      </c>
      <c r="B7" s="5" t="s">
        <v>27</v>
      </c>
      <c r="C7" s="5" t="s">
        <v>28</v>
      </c>
      <c r="D7" s="5" t="s">
        <v>94</v>
      </c>
      <c r="E7" s="5" t="s">
        <v>95</v>
      </c>
      <c r="F7" s="5">
        <v>47</v>
      </c>
      <c r="G7" s="5" t="s">
        <v>96</v>
      </c>
      <c r="H7" s="5" t="s">
        <v>97</v>
      </c>
    </row>
    <row r="8" spans="1:8">
      <c r="A8" s="5"/>
      <c r="B8" s="5"/>
      <c r="C8" s="5"/>
      <c r="D8" s="5"/>
      <c r="E8" s="5"/>
      <c r="F8" s="5"/>
      <c r="G8" s="5"/>
      <c r="H8" s="5"/>
    </row>
    <row r="9" spans="1:8">
      <c r="A9" s="5"/>
      <c r="B9" s="5"/>
      <c r="C9" s="5"/>
      <c r="D9" s="5"/>
      <c r="E9" s="5"/>
      <c r="F9" s="5"/>
      <c r="G9" s="5"/>
      <c r="H9" s="5"/>
    </row>
    <row r="10" spans="1:8">
      <c r="A10" s="5"/>
      <c r="B10" s="5"/>
      <c r="C10" s="5"/>
      <c r="D10" s="5"/>
      <c r="E10" s="5"/>
      <c r="F10" s="5"/>
      <c r="G10" s="5"/>
      <c r="H10" s="5"/>
    </row>
    <row r="11" spans="1:8">
      <c r="A11" s="5"/>
      <c r="B11" s="5"/>
      <c r="C11" s="5"/>
      <c r="D11" s="5"/>
      <c r="E11" s="5"/>
      <c r="F11" s="5"/>
      <c r="G11" s="5"/>
      <c r="H11" s="5"/>
    </row>
    <row r="12" spans="1:8">
      <c r="A12" s="5"/>
      <c r="B12" s="5"/>
      <c r="C12" s="5"/>
      <c r="D12" s="5"/>
      <c r="E12" s="5"/>
      <c r="F12" s="5"/>
      <c r="G12" s="5"/>
      <c r="H12" s="5"/>
    </row>
    <row r="13" spans="1:8">
      <c r="A13" s="5"/>
      <c r="B13" s="5"/>
      <c r="C13" s="5"/>
      <c r="D13" s="5"/>
      <c r="E13" s="5"/>
      <c r="F13" s="5"/>
      <c r="G13" s="5"/>
      <c r="H13" s="5"/>
    </row>
    <row r="14" spans="1:8">
      <c r="A14" s="5"/>
      <c r="B14" s="5"/>
      <c r="C14" s="5"/>
      <c r="D14" s="5"/>
      <c r="E14" s="5"/>
      <c r="F14" s="5"/>
      <c r="G14" s="5"/>
      <c r="H14" s="5"/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4"/>
  <sheetViews>
    <sheetView tabSelected="0" workbookViewId="0" showGridLines="true" showRowColHeaders="1" rightToLeft="true">
      <selection activeCell="K5" sqref="K5:L24"/>
    </sheetView>
  </sheetViews>
  <sheetFormatPr defaultRowHeight="14.4" outlineLevelRow="0" outlineLevelCol="0"/>
  <cols>
    <col min="1" max="1" width="16" customWidth="true" style="0"/>
    <col min="2" max="2" width="16" customWidth="true" style="0"/>
    <col min="3" max="3" width="10" customWidth="true" style="0"/>
    <col min="4" max="4" width="10" customWidth="true" style="0"/>
    <col min="5" max="5" width="20" customWidth="true" style="0"/>
    <col min="6" max="6" width="20" customWidth="true" style="0"/>
    <col min="7" max="7" width="12" customWidth="true" style="0"/>
    <col min="8" max="8" width="18" customWidth="true" style="0"/>
    <col min="9" max="9" width="12" customWidth="true" style="0"/>
    <col min="10" max="10" width="12" customWidth="true" style="0"/>
    <col min="11" max="11" width="10" customWidth="true" style="0"/>
    <col min="12" max="12" width="12" customWidth="true" style="0"/>
  </cols>
  <sheetData>
    <row r="1" spans="1:12">
      <c r="A1" s="2" t="s">
        <v>98</v>
      </c>
    </row>
    <row r="2" spans="1:12">
      <c r="A2" s="3" t="s">
        <v>99</v>
      </c>
    </row>
    <row r="4" spans="1:12" customHeight="1" ht="34">
      <c r="A4" s="7" t="s">
        <v>6</v>
      </c>
      <c r="B4" s="7" t="s">
        <v>100</v>
      </c>
      <c r="C4" s="7" t="s">
        <v>101</v>
      </c>
      <c r="D4" s="7" t="s">
        <v>102</v>
      </c>
      <c r="E4" s="7" t="s">
        <v>103</v>
      </c>
      <c r="F4" s="7" t="s">
        <v>104</v>
      </c>
      <c r="G4" s="7" t="s">
        <v>105</v>
      </c>
      <c r="H4" s="7" t="s">
        <v>33</v>
      </c>
      <c r="I4" s="7" t="s">
        <v>34</v>
      </c>
      <c r="J4" s="7" t="s">
        <v>106</v>
      </c>
      <c r="K4" s="7" t="s">
        <v>107</v>
      </c>
      <c r="L4" s="7" t="s">
        <v>108</v>
      </c>
    </row>
    <row r="5" spans="1:12">
      <c r="A5" s="5" t="s">
        <v>109</v>
      </c>
      <c r="B5" s="5" t="s">
        <v>5</v>
      </c>
      <c r="C5" s="5" t="s">
        <v>110</v>
      </c>
      <c r="D5" s="5" t="s">
        <v>111</v>
      </c>
      <c r="E5" s="5" t="s">
        <v>112</v>
      </c>
      <c r="F5" s="5" t="s">
        <v>113</v>
      </c>
      <c r="G5" s="5">
        <v>1200</v>
      </c>
      <c r="H5" s="5">
        <v>1160</v>
      </c>
      <c r="I5" s="5">
        <v>30</v>
      </c>
      <c r="J5" s="5" t="s">
        <v>114</v>
      </c>
      <c r="K5" s="8">
        <f>IF(G5&gt;0,H5/G5,"")</f>
        <v>0.96666666666667</v>
      </c>
      <c r="L5" s="8">
        <f>IF(G5&gt;0,I5/G5,"")</f>
        <v>0.025</v>
      </c>
    </row>
    <row r="6" spans="1:12">
      <c r="A6" s="5" t="s">
        <v>115</v>
      </c>
      <c r="B6" s="5" t="s">
        <v>5</v>
      </c>
      <c r="C6" s="5" t="s">
        <v>110</v>
      </c>
      <c r="D6" s="5" t="s">
        <v>116</v>
      </c>
      <c r="E6" s="5" t="s">
        <v>117</v>
      </c>
      <c r="F6" s="5" t="s">
        <v>118</v>
      </c>
      <c r="G6" s="5">
        <v>1200</v>
      </c>
      <c r="H6" s="5">
        <v>1130</v>
      </c>
      <c r="I6" s="5">
        <v>55</v>
      </c>
      <c r="J6" s="5" t="s">
        <v>114</v>
      </c>
      <c r="K6" s="8">
        <f>IF(G6&gt;0,H6/G6,"")</f>
        <v>0.94166666666667</v>
      </c>
      <c r="L6" s="8">
        <f>IF(G6&gt;0,I6/G6,"")</f>
        <v>0.045833333333333</v>
      </c>
    </row>
    <row r="7" spans="1:12">
      <c r="A7" s="5" t="s">
        <v>7</v>
      </c>
      <c r="B7" s="5" t="s">
        <v>5</v>
      </c>
      <c r="C7" s="5" t="s">
        <v>119</v>
      </c>
      <c r="D7" s="5" t="s">
        <v>111</v>
      </c>
      <c r="E7" s="5" t="s">
        <v>120</v>
      </c>
      <c r="F7" s="5" t="s">
        <v>121</v>
      </c>
      <c r="G7" s="5">
        <v>1200</v>
      </c>
      <c r="H7" s="5">
        <v>1150</v>
      </c>
      <c r="I7" s="5">
        <v>38</v>
      </c>
      <c r="J7" s="5" t="s">
        <v>114</v>
      </c>
      <c r="K7" s="8">
        <f>IF(G7&gt;0,H7/G7,"")</f>
        <v>0.95833333333333</v>
      </c>
      <c r="L7" s="8">
        <f>IF(G7&gt;0,I7/G7,"")</f>
        <v>0.031666666666667</v>
      </c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8" t="str">
        <f>IF(G8&gt;0,H8/G8,"")</f>
        <v/>
      </c>
      <c r="L8" s="8" t="str">
        <f>IF(G8&gt;0,I8/G8,"")</f>
        <v/>
      </c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8" t="str">
        <f>IF(G9&gt;0,H9/G9,"")</f>
        <v/>
      </c>
      <c r="L9" s="8" t="str">
        <f>IF(G9&gt;0,I9/G9,"")</f>
        <v/>
      </c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8" t="str">
        <f>IF(G10&gt;0,H10/G10,"")</f>
        <v/>
      </c>
      <c r="L10" s="8" t="str">
        <f>IF(G10&gt;0,I10/G10,"")</f>
        <v/>
      </c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8" t="str">
        <f>IF(G11&gt;0,H11/G11,"")</f>
        <v/>
      </c>
      <c r="L11" s="8" t="str">
        <f>IF(G11&gt;0,I11/G11,"")</f>
        <v/>
      </c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8" t="str">
        <f>IF(G12&gt;0,H12/G12,"")</f>
        <v/>
      </c>
      <c r="L12" s="8" t="str">
        <f>IF(G12&gt;0,I12/G12,"")</f>
        <v/>
      </c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8" t="str">
        <f>IF(G13&gt;0,H13/G13,"")</f>
        <v/>
      </c>
      <c r="L13" s="8" t="str">
        <f>IF(G13&gt;0,I13/G13,"")</f>
        <v/>
      </c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8" t="str">
        <f>IF(G14&gt;0,H14/G14,"")</f>
        <v/>
      </c>
      <c r="L14" s="8" t="str">
        <f>IF(G14&gt;0,I14/G14,"")</f>
        <v/>
      </c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8" t="str">
        <f>IF(G15&gt;0,H15/G15,"")</f>
        <v/>
      </c>
      <c r="L15" s="8" t="str">
        <f>IF(G15&gt;0,I15/G15,"")</f>
        <v/>
      </c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8" t="str">
        <f>IF(G16&gt;0,H16/G16,"")</f>
        <v/>
      </c>
      <c r="L16" s="8" t="str">
        <f>IF(G16&gt;0,I16/G16,"")</f>
        <v/>
      </c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8" t="str">
        <f>IF(G17&gt;0,H17/G17,"")</f>
        <v/>
      </c>
      <c r="L17" s="8" t="str">
        <f>IF(G17&gt;0,I17/G17,"")</f>
        <v/>
      </c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8" t="str">
        <f>IF(G18&gt;0,H18/G18,"")</f>
        <v/>
      </c>
      <c r="L18" s="8" t="str">
        <f>IF(G18&gt;0,I18/G18,"")</f>
        <v/>
      </c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8" t="str">
        <f>IF(G19&gt;0,H19/G19,"")</f>
        <v/>
      </c>
      <c r="L19" s="8" t="str">
        <f>IF(G19&gt;0,I19/G19,"")</f>
        <v/>
      </c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8" t="str">
        <f>IF(G20&gt;0,H20/G20,"")</f>
        <v/>
      </c>
      <c r="L20" s="8" t="str">
        <f>IF(G20&gt;0,I20/G20,"")</f>
        <v/>
      </c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8" t="str">
        <f>IF(G21&gt;0,H21/G21,"")</f>
        <v/>
      </c>
      <c r="L21" s="8" t="str">
        <f>IF(G21&gt;0,I21/G21,"")</f>
        <v/>
      </c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8" t="str">
        <f>IF(G22&gt;0,H22/G22,"")</f>
        <v/>
      </c>
      <c r="L22" s="8" t="str">
        <f>IF(G22&gt;0,I22/G22,"")</f>
        <v/>
      </c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8" t="str">
        <f>IF(G23&gt;0,H23/G23,"")</f>
        <v/>
      </c>
      <c r="L23" s="8" t="str">
        <f>IF(G23&gt;0,I23/G23,"")</f>
        <v/>
      </c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8" t="str">
        <f>IF(G24&gt;0,H24/G24,"")</f>
        <v/>
      </c>
      <c r="L24" s="8" t="str">
        <f>IF(G24&gt;0,I24/G24,"")</f>
        <v/>
      </c>
    </row>
  </sheetData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سند ساخت بچ</vt:lpstr>
      <vt:lpstr>KPI بچ</vt:lpstr>
      <vt:lpstr>بهای تمام‌شده بچ</vt:lpstr>
      <vt:lpstr>ردیابی بچ</vt:lpstr>
      <vt:lpstr>جدول داده بچ‌ها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2026-10-22T10:49:42+00:00</dcterms:created>
  <dcterms:modified xsi:type="dcterms:W3CDTF">2026-10-22T10:49:42+00:00</dcterms:modified>
  <dc:title>Untitled Spreadsheet</dc:title>
  <dc:description/>
  <dc:subject/>
  <cp:keywords/>
  <cp:category/>
</cp:coreProperties>
</file>